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920" tabRatio="500" activeTab="0"/>
  </bookViews>
  <sheets>
    <sheet name="PL annual comparisons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<sst xmlns="http://schemas.openxmlformats.org/spreadsheetml/2006/main" count="55" uniqueCount="49">
  <si>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Profit and Loss by Month</t>
  </si>
  <si>
    <t>For Management Discussion Only</t>
  </si>
  <si>
    <t>As of 12/31/2011</t>
  </si>
  <si>
    <t>Forecast</t>
  </si>
  <si>
    <t>Revenue</t>
  </si>
  <si>
    <t>Cost of Goods Sold</t>
  </si>
  <si>
    <t>Gross profit</t>
  </si>
  <si>
    <t>As % of Revenue</t>
  </si>
  <si>
    <t>Direct Labor</t>
  </si>
  <si>
    <t>Direct LER</t>
  </si>
  <si>
    <t>Contribution Margin</t>
  </si>
  <si>
    <t>Operating Expenses:</t>
  </si>
  <si>
    <t>Facilities</t>
  </si>
  <si>
    <t>Marketing</t>
  </si>
  <si>
    <t>Labor - Admin</t>
  </si>
  <si>
    <t>Payroll Taxes &amp; Benefits</t>
  </si>
  <si>
    <t>Other operating expenses</t>
  </si>
  <si>
    <t>Total Operating Expenses</t>
  </si>
  <si>
    <t>Admin LER to CM</t>
  </si>
  <si>
    <t>Net Operating Income</t>
  </si>
  <si>
    <t>Other Income (Expense):</t>
  </si>
  <si>
    <t>Depreciation</t>
  </si>
  <si>
    <t>Other Income (expense)</t>
  </si>
  <si>
    <t>Interest Expense</t>
  </si>
  <si>
    <t>Total Other Income (Expense)</t>
  </si>
  <si>
    <t>Net Income</t>
  </si>
  <si>
    <t>Pre-tax profit %</t>
  </si>
  <si>
    <t>Shareholder salary adjustment (+=underpayed)</t>
  </si>
  <si>
    <t>Non-Labor Gross Margin</t>
  </si>
  <si>
    <t>Total Wages</t>
  </si>
  <si>
    <t>Adjusted total wages</t>
  </si>
  <si>
    <t>Salary Cap</t>
  </si>
  <si>
    <t>(Over)/Under cap</t>
  </si>
  <si>
    <t>Labor efficiency (NLGM/Wages)</t>
  </si>
  <si>
    <t>Adjusted Labor efficiency (NLGM/Wages)</t>
  </si>
  <si>
    <t>Marketing as % of Revenue</t>
  </si>
  <si>
    <t>PR Taxes &amp; Benefits as % All wages</t>
  </si>
  <si>
    <t>Other Operating Expenses as % of Revenue</t>
  </si>
  <si>
    <t>ABC Company</t>
  </si>
  <si>
    <t>2008-12</t>
  </si>
  <si>
    <t>2009-12</t>
  </si>
  <si>
    <t>2010-12</t>
  </si>
  <si>
    <t>2011-12</t>
  </si>
  <si>
    <t>2012-12</t>
  </si>
  <si>
    <t>Year over Year growth</t>
  </si>
  <si>
    <t>Minimum</t>
  </si>
  <si>
    <t>Acceptible</t>
  </si>
  <si>
    <t>Target</t>
  </si>
  <si>
    <t>Stretch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</si>
</sst>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i/>
      <sz val="10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ACA2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28" fillId="47" borderId="3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3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50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6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8" fillId="45" borderId="15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96" applyNumberFormat="1" applyFont="1" applyAlignment="1">
      <alignment/>
    </xf>
    <xf numFmtId="43" fontId="0" fillId="0" borderId="0" xfId="96" applyFont="1" applyAlignment="1">
      <alignment/>
    </xf>
    <xf numFmtId="43" fontId="0" fillId="0" borderId="0" xfId="96" applyFont="1" applyAlignment="1">
      <alignment/>
    </xf>
    <xf numFmtId="43" fontId="2" fillId="55" borderId="0" xfId="96" applyFont="1" applyFill="1" applyAlignment="1">
      <alignment horizontal="center"/>
    </xf>
    <xf numFmtId="43" fontId="3" fillId="52" borderId="0" xfId="96" applyFont="1" applyFill="1" applyAlignment="1">
      <alignment/>
    </xf>
    <xf numFmtId="43" fontId="2" fillId="0" borderId="0" xfId="96" applyFont="1" applyFill="1" applyAlignment="1">
      <alignment horizontal="center"/>
    </xf>
    <xf numFmtId="43" fontId="3" fillId="52" borderId="0" xfId="96" applyFont="1" applyFill="1" applyAlignment="1">
      <alignment horizontal="left"/>
    </xf>
    <xf numFmtId="43" fontId="3" fillId="52" borderId="0" xfId="96" applyFont="1" applyFill="1" applyAlignment="1">
      <alignment horizontal="left" indent="2"/>
    </xf>
    <xf numFmtId="43" fontId="0" fillId="0" borderId="19" xfId="96" applyFont="1" applyBorder="1" applyAlignment="1">
      <alignment/>
    </xf>
    <xf numFmtId="43" fontId="0" fillId="0" borderId="0" xfId="96" applyFont="1" applyBorder="1" applyAlignment="1">
      <alignment/>
    </xf>
    <xf numFmtId="43" fontId="3" fillId="52" borderId="0" xfId="96" applyFont="1" applyFill="1" applyAlignment="1">
      <alignment horizontal="left" vertical="top" indent="1"/>
    </xf>
    <xf numFmtId="43" fontId="4" fillId="52" borderId="0" xfId="96" applyFont="1" applyFill="1" applyAlignment="1">
      <alignment horizontal="right" vertical="top"/>
    </xf>
    <xf numFmtId="10" fontId="5" fillId="0" borderId="0" xfId="225" applyNumberFormat="1" applyFont="1" applyBorder="1" applyAlignment="1">
      <alignment/>
    </xf>
    <xf numFmtId="43" fontId="4" fillId="52" borderId="0" xfId="96" applyFont="1" applyFill="1" applyAlignment="1">
      <alignment horizontal="right" indent="1"/>
    </xf>
    <xf numFmtId="43" fontId="5" fillId="0" borderId="0" xfId="96" applyFont="1" applyBorder="1" applyAlignment="1">
      <alignment/>
    </xf>
    <xf numFmtId="10" fontId="0" fillId="0" borderId="0" xfId="225" applyNumberFormat="1" applyFont="1" applyBorder="1" applyAlignment="1">
      <alignment/>
    </xf>
    <xf numFmtId="43" fontId="6" fillId="52" borderId="0" xfId="96" applyFont="1" applyFill="1" applyAlignment="1">
      <alignment horizontal="left" indent="1"/>
    </xf>
    <xf numFmtId="43" fontId="0" fillId="0" borderId="20" xfId="96" applyFont="1" applyBorder="1" applyAlignment="1">
      <alignment/>
    </xf>
    <xf numFmtId="43" fontId="4" fillId="52" borderId="0" xfId="96" applyFont="1" applyFill="1" applyAlignment="1">
      <alignment horizontal="right"/>
    </xf>
    <xf numFmtId="43" fontId="6" fillId="52" borderId="0" xfId="96" applyFont="1" applyFill="1" applyAlignment="1">
      <alignment/>
    </xf>
    <xf numFmtId="43" fontId="0" fillId="0" borderId="21" xfId="225" applyNumberFormat="1" applyFont="1" applyBorder="1" applyAlignment="1">
      <alignment/>
    </xf>
    <xf numFmtId="0" fontId="6" fillId="0" borderId="0" xfId="0" applyFont="1" applyBorder="1" applyAlignment="1">
      <alignment/>
    </xf>
    <xf numFmtId="9" fontId="0" fillId="0" borderId="0" xfId="225" applyFont="1" applyAlignment="1">
      <alignment/>
    </xf>
    <xf numFmtId="0" fontId="0" fillId="0" borderId="0" xfId="0" applyBorder="1" applyAlignment="1">
      <alignment/>
    </xf>
    <xf numFmtId="43" fontId="0" fillId="56" borderId="0" xfId="96" applyFont="1" applyFill="1" applyAlignment="1">
      <alignment/>
    </xf>
    <xf numFmtId="0" fontId="6" fillId="0" borderId="0" xfId="0" applyFont="1" applyAlignment="1">
      <alignment/>
    </xf>
    <xf numFmtId="43" fontId="6" fillId="0" borderId="0" xfId="96" applyFont="1" applyAlignment="1">
      <alignment/>
    </xf>
    <xf numFmtId="10" fontId="0" fillId="0" borderId="0" xfId="225" applyNumberFormat="1" applyFont="1" applyAlignment="1">
      <alignment/>
    </xf>
    <xf numFmtId="10" fontId="5" fillId="57" borderId="0" xfId="225" applyNumberFormat="1" applyFont="1" applyFill="1" applyBorder="1" applyAlignment="1">
      <alignment/>
    </xf>
    <xf numFmtId="43" fontId="5" fillId="57" borderId="0" xfId="96" applyFont="1" applyFill="1" applyBorder="1" applyAlignment="1">
      <alignment/>
    </xf>
    <xf numFmtId="43" fontId="0" fillId="57" borderId="0" xfId="96" applyFont="1" applyFill="1" applyBorder="1" applyAlignment="1">
      <alignment/>
    </xf>
    <xf numFmtId="10" fontId="0" fillId="57" borderId="0" xfId="225" applyNumberFormat="1" applyFont="1" applyFill="1" applyAlignment="1">
      <alignment/>
    </xf>
    <xf numFmtId="43" fontId="0" fillId="57" borderId="19" xfId="96" applyFont="1" applyFill="1" applyBorder="1" applyAlignment="1">
      <alignment/>
    </xf>
  </cellXfs>
  <cellStyles count="23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2 2 2" xfId="100"/>
    <cellStyle name="Comma 2 3" xfId="101"/>
    <cellStyle name="Comma 2 3 2" xfId="102"/>
    <cellStyle name="Comma 3" xfId="103"/>
    <cellStyle name="Comma 3 2" xfId="104"/>
    <cellStyle name="Comma 3 3" xfId="105"/>
    <cellStyle name="Comma 4" xfId="106"/>
    <cellStyle name="Comma 4 2" xfId="107"/>
    <cellStyle name="Comma 5" xfId="108"/>
    <cellStyle name="Currency" xfId="109"/>
    <cellStyle name="Currency [0]" xfId="110"/>
    <cellStyle name="Currency 2" xfId="111"/>
    <cellStyle name="Currency 2 2" xfId="112"/>
    <cellStyle name="Currency 2 2 2" xfId="113"/>
    <cellStyle name="Currency 2 3" xfId="114"/>
    <cellStyle name="Currency 3" xfId="115"/>
    <cellStyle name="Currency 3 2" xfId="116"/>
    <cellStyle name="Currency 3 3" xfId="117"/>
    <cellStyle name="Currency 4" xfId="118"/>
    <cellStyle name="Explanatory Text" xfId="119"/>
    <cellStyle name="Explanatory Text 2" xfId="120"/>
    <cellStyle name="Explanatory Text 3" xfId="121"/>
    <cellStyle name="Good" xfId="122"/>
    <cellStyle name="Good 2" xfId="123"/>
    <cellStyle name="Good 3" xfId="124"/>
    <cellStyle name="Heading 1" xfId="125"/>
    <cellStyle name="Heading 1 2" xfId="126"/>
    <cellStyle name="Heading 1 3" xfId="127"/>
    <cellStyle name="Heading 2" xfId="128"/>
    <cellStyle name="Heading 2 2" xfId="129"/>
    <cellStyle name="Heading 2 3" xfId="130"/>
    <cellStyle name="Heading 3" xfId="131"/>
    <cellStyle name="Heading 3 2" xfId="132"/>
    <cellStyle name="Heading 3 3" xfId="133"/>
    <cellStyle name="Heading 4" xfId="134"/>
    <cellStyle name="Heading 4 2" xfId="135"/>
    <cellStyle name="Heading 4 3" xfId="136"/>
    <cellStyle name="Input" xfId="137"/>
    <cellStyle name="Input 2" xfId="138"/>
    <cellStyle name="Input 3" xfId="139"/>
    <cellStyle name="Linked Cell" xfId="140"/>
    <cellStyle name="Linked Cell 2" xfId="141"/>
    <cellStyle name="Linked Cell 3" xfId="142"/>
    <cellStyle name="Neutral" xfId="143"/>
    <cellStyle name="Neutral 2" xfId="144"/>
    <cellStyle name="Neutral 3" xfId="145"/>
    <cellStyle name="Normal 10" xfId="146"/>
    <cellStyle name="Normal 11" xfId="147"/>
    <cellStyle name="Normal 12" xfId="148"/>
    <cellStyle name="Normal 13" xfId="149"/>
    <cellStyle name="Normal 14" xfId="150"/>
    <cellStyle name="Normal 15" xfId="151"/>
    <cellStyle name="Normal 16" xfId="152"/>
    <cellStyle name="Normal 17" xfId="153"/>
    <cellStyle name="Normal 18" xfId="154"/>
    <cellStyle name="Normal 19" xfId="155"/>
    <cellStyle name="Normal 2" xfId="156"/>
    <cellStyle name="Normal 2 2" xfId="157"/>
    <cellStyle name="Normal 20" xfId="158"/>
    <cellStyle name="Normal 21" xfId="159"/>
    <cellStyle name="Normal 22" xfId="160"/>
    <cellStyle name="Normal 23" xfId="161"/>
    <cellStyle name="Normal 24" xfId="162"/>
    <cellStyle name="Normal 25" xfId="163"/>
    <cellStyle name="Normal 26" xfId="164"/>
    <cellStyle name="Normal 27" xfId="165"/>
    <cellStyle name="Normal 28" xfId="166"/>
    <cellStyle name="Normal 29" xfId="167"/>
    <cellStyle name="Normal 3" xfId="168"/>
    <cellStyle name="Normal 3 2" xfId="169"/>
    <cellStyle name="Normal 3 3" xfId="170"/>
    <cellStyle name="Normal 3_Dashboard" xfId="171"/>
    <cellStyle name="Normal 30" xfId="172"/>
    <cellStyle name="Normal 31" xfId="173"/>
    <cellStyle name="Normal 31 2" xfId="174"/>
    <cellStyle name="Normal 31 3" xfId="175"/>
    <cellStyle name="Normal 32" xfId="176"/>
    <cellStyle name="Normal 32 2" xfId="177"/>
    <cellStyle name="Normal 33" xfId="178"/>
    <cellStyle name="Normal 33 2" xfId="179"/>
    <cellStyle name="Normal 34" xfId="180"/>
    <cellStyle name="Normal 34 2" xfId="181"/>
    <cellStyle name="Normal 35" xfId="182"/>
    <cellStyle name="Normal 35 2" xfId="183"/>
    <cellStyle name="Normal 36" xfId="184"/>
    <cellStyle name="Normal 36 2" xfId="185"/>
    <cellStyle name="Normal 37" xfId="186"/>
    <cellStyle name="Normal 37 2" xfId="187"/>
    <cellStyle name="Normal 38" xfId="188"/>
    <cellStyle name="Normal 38 2" xfId="189"/>
    <cellStyle name="Normal 39" xfId="190"/>
    <cellStyle name="Normal 39 2" xfId="191"/>
    <cellStyle name="Normal 4" xfId="192"/>
    <cellStyle name="Normal 40" xfId="193"/>
    <cellStyle name="Normal 40 2" xfId="194"/>
    <cellStyle name="Normal 41" xfId="195"/>
    <cellStyle name="Normal 41 2" xfId="196"/>
    <cellStyle name="Normal 42" xfId="197"/>
    <cellStyle name="Normal 42 2" xfId="198"/>
    <cellStyle name="Normal 43" xfId="199"/>
    <cellStyle name="Normal 43 2" xfId="200"/>
    <cellStyle name="Normal 44" xfId="201"/>
    <cellStyle name="Normal 45" xfId="202"/>
    <cellStyle name="Normal 46" xfId="203"/>
    <cellStyle name="Normal 47" xfId="204"/>
    <cellStyle name="Normal 48" xfId="205"/>
    <cellStyle name="Normal 49" xfId="206"/>
    <cellStyle name="Normal 5" xfId="207"/>
    <cellStyle name="Normal 50" xfId="208"/>
    <cellStyle name="Normal 51" xfId="209"/>
    <cellStyle name="Normal 6" xfId="210"/>
    <cellStyle name="Normal 7" xfId="211"/>
    <cellStyle name="Normal 8" xfId="212"/>
    <cellStyle name="Normal 9" xfId="213"/>
    <cellStyle name="Note" xfId="214"/>
    <cellStyle name="Note 2" xfId="215"/>
    <cellStyle name="Note 2 2" xfId="216"/>
    <cellStyle name="Note 2 2 2" xfId="217"/>
    <cellStyle name="Note 2 3" xfId="218"/>
    <cellStyle name="Note 3" xfId="219"/>
    <cellStyle name="Note 3 2" xfId="220"/>
    <cellStyle name="Note 4" xfId="221"/>
    <cellStyle name="Output" xfId="222"/>
    <cellStyle name="Output 2" xfId="223"/>
    <cellStyle name="Output 3" xfId="224"/>
    <cellStyle name="Percent" xfId="225"/>
    <cellStyle name="Percent 2" xfId="226"/>
    <cellStyle name="Percent 2 2" xfId="227"/>
    <cellStyle name="Percent 2 2 2" xfId="228"/>
    <cellStyle name="Percent 2 3" xfId="229"/>
    <cellStyle name="Percent 2 3 2" xfId="230"/>
    <cellStyle name="Percent 3" xfId="231"/>
    <cellStyle name="Percent 3 2" xfId="232"/>
    <cellStyle name="Percent 3 3" xfId="233"/>
    <cellStyle name="Percent 4" xfId="234"/>
    <cellStyle name="Percent 4 2" xfId="235"/>
    <cellStyle name="Percent 5" xfId="236"/>
    <cellStyle name="Title" xfId="237"/>
    <cellStyle name="Title 2" xfId="238"/>
    <cellStyle name="Title 3" xfId="239"/>
    <cellStyle name="Total" xfId="240"/>
    <cellStyle name="Total 2" xfId="241"/>
    <cellStyle name="Total 3" xfId="242"/>
    <cellStyle name="Warning Text" xfId="243"/>
    <cellStyle name="Warning Text 2" xfId="244"/>
    <cellStyle name="Warning Text 3" xfId="24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120" zoomScaleNormal="120" zoomScalePageLayoutView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2" sqref="F12"/>
    </sheetView>
  </sheetViews>
  <sheetFormatPr defaultColWidth="9.140625" defaultRowHeight="12.75"/>
  <cols>
    <col min="1" max="1" width="46.28125" style="2" customWidth="1"/>
    <col min="2" max="2" width="13.8515625" style="2" bestFit="1" customWidth="1"/>
    <col min="3" max="3" width="13.421875" style="2" bestFit="1" customWidth="1"/>
    <col min="4" max="4" width="13.421875" style="2" customWidth="1"/>
    <col min="5" max="6" width="13.421875" style="2" bestFit="1" customWidth="1"/>
    <col min="7" max="7" width="9.140625" style="2" customWidth="1"/>
    <col min="8" max="10" width="13.421875" style="2" bestFit="1" customWidth="1"/>
    <col min="11" max="16384" width="9.140625" style="2" customWidth="1"/>
  </cols>
  <sheetData>
    <row r="1" ht="12.75">
      <c r="A1" s="1" t="s">
        <v>38</v>
      </c>
    </row>
    <row r="2" ht="12.75">
      <c r="A2" s="2" t="s">
        <v>0</v>
      </c>
    </row>
    <row r="3" spans="1:8" ht="12.75">
      <c r="A3" s="2" t="s">
        <v>1</v>
      </c>
      <c r="H3" s="4" t="s">
        <v>45</v>
      </c>
    </row>
    <row r="4" spans="1:10" ht="12.75">
      <c r="A4" s="3" t="s">
        <v>2</v>
      </c>
      <c r="F4" s="4" t="s">
        <v>3</v>
      </c>
      <c r="H4" s="4" t="s">
        <v>46</v>
      </c>
      <c r="I4" s="4" t="s">
        <v>47</v>
      </c>
      <c r="J4" s="4" t="s">
        <v>48</v>
      </c>
    </row>
    <row r="5" spans="1:10" ht="12.75">
      <c r="A5" s="5"/>
      <c r="B5" s="4" t="s">
        <v>39</v>
      </c>
      <c r="C5" s="4" t="s">
        <v>40</v>
      </c>
      <c r="D5" s="4" t="s">
        <v>41</v>
      </c>
      <c r="E5" s="4" t="s">
        <v>42</v>
      </c>
      <c r="F5" s="4" t="s">
        <v>43</v>
      </c>
      <c r="H5" s="4" t="s">
        <v>43</v>
      </c>
      <c r="I5" s="4" t="s">
        <v>43</v>
      </c>
      <c r="J5" s="4" t="s">
        <v>43</v>
      </c>
    </row>
    <row r="6" spans="1:10" ht="12.75">
      <c r="A6" s="19" t="s">
        <v>44</v>
      </c>
      <c r="B6" s="6"/>
      <c r="C6" s="13">
        <f>(C7-B7)/B7</f>
        <v>0.11097852028639618</v>
      </c>
      <c r="D6" s="13">
        <f>(D7-C7)/C7</f>
        <v>0.1539563193698532</v>
      </c>
      <c r="E6" s="13">
        <f>(E7-D7)/D7</f>
        <v>-0.13031337263419174</v>
      </c>
      <c r="F6" s="13">
        <f>(F7-E7)/E7</f>
        <v>0.17731002497324294</v>
      </c>
      <c r="H6" s="13">
        <f>(H7-E7)/E7</f>
        <v>0.03460577952194078</v>
      </c>
      <c r="I6" s="13">
        <f>(I7-E7)/E7</f>
        <v>0.10595790224759187</v>
      </c>
      <c r="J6" s="13">
        <f>(J7-E7)/E7</f>
        <v>0.2129860863360685</v>
      </c>
    </row>
    <row r="7" spans="1:10" ht="12.75">
      <c r="A7" s="7" t="s">
        <v>4</v>
      </c>
      <c r="B7" s="2">
        <v>2514000</v>
      </c>
      <c r="C7" s="2">
        <v>2793000</v>
      </c>
      <c r="D7" s="2">
        <v>3223000</v>
      </c>
      <c r="E7" s="2">
        <v>2803000</v>
      </c>
      <c r="F7" s="31">
        <v>3300000</v>
      </c>
      <c r="H7" s="31">
        <v>2900000</v>
      </c>
      <c r="I7" s="31">
        <v>3100000</v>
      </c>
      <c r="J7" s="31">
        <v>3400000</v>
      </c>
    </row>
    <row r="8" ht="12.75">
      <c r="A8" s="8"/>
    </row>
    <row r="9" spans="1:10" s="10" customFormat="1" ht="12.75">
      <c r="A9" s="5" t="s">
        <v>5</v>
      </c>
      <c r="B9" s="9">
        <v>905000</v>
      </c>
      <c r="C9" s="9">
        <v>915000</v>
      </c>
      <c r="D9" s="9">
        <v>1089000</v>
      </c>
      <c r="E9" s="9">
        <v>857000</v>
      </c>
      <c r="F9" s="9">
        <f>F7-F11</f>
        <v>1008810</v>
      </c>
      <c r="H9" s="9">
        <f>H7-H11</f>
        <v>870000.0000000002</v>
      </c>
      <c r="I9" s="9">
        <f>I7-I11</f>
        <v>930000</v>
      </c>
      <c r="J9" s="9">
        <f>J7-J11</f>
        <v>1020000</v>
      </c>
    </row>
    <row r="10" s="10" customFormat="1" ht="12.75">
      <c r="A10" s="8"/>
    </row>
    <row r="11" spans="1:10" s="10" customFormat="1" ht="12.75">
      <c r="A11" s="11" t="s">
        <v>6</v>
      </c>
      <c r="B11" s="10">
        <f>B7-B9</f>
        <v>1609000</v>
      </c>
      <c r="C11" s="10">
        <f>C7-C9</f>
        <v>1878000</v>
      </c>
      <c r="D11" s="10">
        <f>D7-D9</f>
        <v>2134000</v>
      </c>
      <c r="E11" s="10">
        <f>E7-E9</f>
        <v>1946000</v>
      </c>
      <c r="F11" s="10">
        <f>F7*F12</f>
        <v>2291190</v>
      </c>
      <c r="H11" s="10">
        <f>H7*H12</f>
        <v>2029999.9999999998</v>
      </c>
      <c r="I11" s="10">
        <f>I7*I12</f>
        <v>2170000</v>
      </c>
      <c r="J11" s="10">
        <f>J7*J12</f>
        <v>2380000</v>
      </c>
    </row>
    <row r="12" spans="1:10" s="10" customFormat="1" ht="12.75">
      <c r="A12" s="12" t="s">
        <v>7</v>
      </c>
      <c r="B12" s="13">
        <f>B11/B7</f>
        <v>0.6400159108989658</v>
      </c>
      <c r="C12" s="13">
        <f>C11/C7</f>
        <v>0.6723952738990333</v>
      </c>
      <c r="D12" s="13">
        <f>D11/D7</f>
        <v>0.6621160409556314</v>
      </c>
      <c r="E12" s="13">
        <f>E11/E7</f>
        <v>0.6942561541205851</v>
      </c>
      <c r="F12" s="29">
        <v>0.6943</v>
      </c>
      <c r="H12" s="29">
        <v>0.7</v>
      </c>
      <c r="I12" s="29">
        <v>0.7</v>
      </c>
      <c r="J12" s="29">
        <v>0.7</v>
      </c>
    </row>
    <row r="13" s="10" customFormat="1" ht="12" customHeight="1">
      <c r="A13" s="8"/>
    </row>
    <row r="14" spans="1:10" s="10" customFormat="1" ht="12.75">
      <c r="A14" s="7" t="s">
        <v>8</v>
      </c>
      <c r="B14" s="9">
        <v>468000</v>
      </c>
      <c r="C14" s="9">
        <v>478000</v>
      </c>
      <c r="D14" s="9">
        <v>557000</v>
      </c>
      <c r="E14" s="9">
        <v>457000</v>
      </c>
      <c r="F14" s="9">
        <f>F11/F15</f>
        <v>537838.0281690141</v>
      </c>
      <c r="H14" s="9">
        <f>H11/H15</f>
        <v>477647.05882352934</v>
      </c>
      <c r="I14" s="9">
        <f>I11/I15</f>
        <v>498850.5747126437</v>
      </c>
      <c r="J14" s="9">
        <f>J11/J15</f>
        <v>534831.4606741572</v>
      </c>
    </row>
    <row r="15" spans="1:10" s="10" customFormat="1" ht="12.75">
      <c r="A15" s="14" t="s">
        <v>9</v>
      </c>
      <c r="B15" s="15">
        <f>B11/B14</f>
        <v>3.4380341880341883</v>
      </c>
      <c r="C15" s="15">
        <f>C11/C14</f>
        <v>3.928870292887029</v>
      </c>
      <c r="D15" s="15">
        <f>D11/D14</f>
        <v>3.8312387791741473</v>
      </c>
      <c r="E15" s="15">
        <f>E11/E14</f>
        <v>4.258205689277899</v>
      </c>
      <c r="F15" s="30">
        <v>4.26</v>
      </c>
      <c r="H15" s="30">
        <v>4.25</v>
      </c>
      <c r="I15" s="30">
        <v>4.35</v>
      </c>
      <c r="J15" s="30">
        <v>4.45</v>
      </c>
    </row>
    <row r="16" s="16" customFormat="1" ht="12.75">
      <c r="A16" s="8"/>
    </row>
    <row r="17" spans="1:10" s="10" customFormat="1" ht="12.75">
      <c r="A17" s="8" t="s">
        <v>10</v>
      </c>
      <c r="B17" s="9">
        <f>B11-B14</f>
        <v>1141000</v>
      </c>
      <c r="C17" s="9">
        <f>C11-C14</f>
        <v>1400000</v>
      </c>
      <c r="D17" s="9">
        <f>D11-D14</f>
        <v>1577000</v>
      </c>
      <c r="E17" s="9">
        <f>E11-E14</f>
        <v>1489000</v>
      </c>
      <c r="F17" s="9">
        <f>F11-F14</f>
        <v>1753351.971830986</v>
      </c>
      <c r="H17" s="9">
        <f>H11-H14</f>
        <v>1552352.9411764704</v>
      </c>
      <c r="I17" s="9">
        <f>I11-I14</f>
        <v>1671149.4252873564</v>
      </c>
      <c r="J17" s="9">
        <f>J11-J14</f>
        <v>1845168.5393258426</v>
      </c>
    </row>
    <row r="18" s="10" customFormat="1" ht="12.75">
      <c r="A18" s="8"/>
    </row>
    <row r="19" s="10" customFormat="1" ht="12.75">
      <c r="A19" s="5" t="s">
        <v>11</v>
      </c>
    </row>
    <row r="20" spans="1:10" s="10" customFormat="1" ht="11.25" customHeight="1">
      <c r="A20" s="17" t="s">
        <v>12</v>
      </c>
      <c r="B20" s="10">
        <v>213000</v>
      </c>
      <c r="C20" s="10">
        <v>313000</v>
      </c>
      <c r="D20" s="10">
        <v>374000</v>
      </c>
      <c r="E20" s="10">
        <v>323000</v>
      </c>
      <c r="F20" s="31">
        <v>323000</v>
      </c>
      <c r="H20" s="31">
        <v>330000</v>
      </c>
      <c r="I20" s="31">
        <v>330000</v>
      </c>
      <c r="J20" s="31">
        <v>330000</v>
      </c>
    </row>
    <row r="21" spans="1:10" s="10" customFormat="1" ht="12.75">
      <c r="A21" s="17" t="s">
        <v>13</v>
      </c>
      <c r="B21" s="10">
        <v>57000</v>
      </c>
      <c r="C21" s="10">
        <v>73000</v>
      </c>
      <c r="D21" s="10">
        <v>72000</v>
      </c>
      <c r="E21" s="10">
        <v>69000</v>
      </c>
      <c r="F21" s="10">
        <v>69000</v>
      </c>
      <c r="H21" s="10">
        <f>H7*H55</f>
        <v>87000</v>
      </c>
      <c r="I21" s="10">
        <f>I7*I55</f>
        <v>93000</v>
      </c>
      <c r="J21" s="10">
        <f>J7*J55</f>
        <v>102000</v>
      </c>
    </row>
    <row r="22" spans="1:10" s="16" customFormat="1" ht="12.75">
      <c r="A22" s="17" t="s">
        <v>14</v>
      </c>
      <c r="B22" s="10">
        <v>362000</v>
      </c>
      <c r="C22" s="10">
        <v>548000</v>
      </c>
      <c r="D22" s="10">
        <v>404000</v>
      </c>
      <c r="E22" s="10">
        <v>420000</v>
      </c>
      <c r="F22" s="10">
        <v>520000</v>
      </c>
      <c r="H22" s="10">
        <f>H17/H27</f>
        <v>443529.41176470584</v>
      </c>
      <c r="I22" s="10">
        <f>I17/I27</f>
        <v>464208.17369093234</v>
      </c>
      <c r="J22" s="10">
        <f>J17/J27</f>
        <v>492044.9438202247</v>
      </c>
    </row>
    <row r="23" spans="1:10" s="10" customFormat="1" ht="12.75">
      <c r="A23" s="17" t="s">
        <v>15</v>
      </c>
      <c r="B23" s="10">
        <v>199000</v>
      </c>
      <c r="C23" s="10">
        <v>203000</v>
      </c>
      <c r="D23" s="10">
        <v>196000</v>
      </c>
      <c r="E23" s="10">
        <v>176000</v>
      </c>
      <c r="F23" s="10">
        <f>(F22+F14)*F56</f>
        <v>211567.60563380283</v>
      </c>
      <c r="H23" s="10">
        <f>(H22+H14)*H56</f>
        <v>184235.29411764705</v>
      </c>
      <c r="I23" s="10">
        <f>(I22+I14)*I56</f>
        <v>192611.7496807152</v>
      </c>
      <c r="J23" s="10">
        <f>(J22+J14)*J56</f>
        <v>205375.2808988764</v>
      </c>
    </row>
    <row r="24" spans="1:10" s="10" customFormat="1" ht="12.75">
      <c r="A24" s="17" t="s">
        <v>16</v>
      </c>
      <c r="B24" s="9">
        <v>97000</v>
      </c>
      <c r="C24" s="9">
        <v>52000</v>
      </c>
      <c r="D24" s="9">
        <v>136000</v>
      </c>
      <c r="E24" s="9">
        <v>135000</v>
      </c>
      <c r="F24" s="9">
        <f>F7*F57</f>
        <v>158413.01682650784</v>
      </c>
      <c r="H24" s="9">
        <f>H7*H57</f>
        <v>139211.43902935536</v>
      </c>
      <c r="I24" s="9">
        <f>I7*I57</f>
        <v>148812.22792793158</v>
      </c>
      <c r="J24" s="9">
        <f>J7*J57</f>
        <v>163213.41127579595</v>
      </c>
    </row>
    <row r="25" spans="1:10" s="10" customFormat="1" ht="12.75">
      <c r="A25" s="8" t="s">
        <v>17</v>
      </c>
      <c r="B25" s="18">
        <f>SUM(B20:B24)</f>
        <v>928000</v>
      </c>
      <c r="C25" s="18">
        <f>SUM(C20:C24)</f>
        <v>1189000</v>
      </c>
      <c r="D25" s="18">
        <f>SUM(D20:D24)</f>
        <v>1182000</v>
      </c>
      <c r="E25" s="18">
        <f>SUM(E20:E24)</f>
        <v>1123000</v>
      </c>
      <c r="F25" s="18">
        <f>SUM(F20:F24)</f>
        <v>1281980.6224603106</v>
      </c>
      <c r="H25" s="18">
        <f>SUM(H20:H24)</f>
        <v>1183976.144911708</v>
      </c>
      <c r="I25" s="18">
        <f>SUM(I20:I24)</f>
        <v>1228632.151299579</v>
      </c>
      <c r="J25" s="18">
        <f>SUM(J20:J24)</f>
        <v>1292633.635994897</v>
      </c>
    </row>
    <row r="26" spans="1:10" s="10" customFormat="1" ht="12.75">
      <c r="A26" s="12" t="s">
        <v>7</v>
      </c>
      <c r="B26" s="13">
        <f>B25/B7</f>
        <v>0.36913285600636436</v>
      </c>
      <c r="C26" s="13">
        <f>C25/C7</f>
        <v>0.42570712495524526</v>
      </c>
      <c r="D26" s="13">
        <f>D25/D7</f>
        <v>0.36673906298479675</v>
      </c>
      <c r="E26" s="13">
        <f>E25/E7</f>
        <v>0.4006421691045309</v>
      </c>
      <c r="F26" s="13">
        <f>F25/F7</f>
        <v>0.3884789765031244</v>
      </c>
      <c r="H26" s="13">
        <f>H25/H7</f>
        <v>0.40826763617645107</v>
      </c>
      <c r="I26" s="13">
        <f>I25/I7</f>
        <v>0.39633295203212227</v>
      </c>
      <c r="J26" s="13">
        <f>J25/J7</f>
        <v>0.38018636352791085</v>
      </c>
    </row>
    <row r="27" spans="1:10" s="10" customFormat="1" ht="12.75">
      <c r="A27" s="19" t="s">
        <v>18</v>
      </c>
      <c r="B27" s="15">
        <f>B17/B22</f>
        <v>3.1519337016574585</v>
      </c>
      <c r="C27" s="15">
        <f>C17/C22</f>
        <v>2.5547445255474455</v>
      </c>
      <c r="D27" s="15">
        <f>D17/D22</f>
        <v>3.9034653465346536</v>
      </c>
      <c r="E27" s="15">
        <f>E17/E22</f>
        <v>3.545238095238095</v>
      </c>
      <c r="F27" s="30">
        <v>3.6</v>
      </c>
      <c r="H27" s="30">
        <v>3.5</v>
      </c>
      <c r="I27" s="30">
        <v>3.6</v>
      </c>
      <c r="J27" s="30">
        <v>3.75</v>
      </c>
    </row>
    <row r="28" s="10" customFormat="1" ht="12.75">
      <c r="A28" s="20"/>
    </row>
    <row r="29" spans="1:10" s="10" customFormat="1" ht="12.75">
      <c r="A29" s="8" t="s">
        <v>19</v>
      </c>
      <c r="B29" s="9">
        <f>B17-B25</f>
        <v>213000</v>
      </c>
      <c r="C29" s="9">
        <f>C17-C25</f>
        <v>211000</v>
      </c>
      <c r="D29" s="9">
        <f>D17-D25</f>
        <v>395000</v>
      </c>
      <c r="E29" s="9">
        <f>E17-E25</f>
        <v>366000</v>
      </c>
      <c r="F29" s="9">
        <f>F17-F25</f>
        <v>471371.3493706754</v>
      </c>
      <c r="H29" s="9">
        <f>H17-H25</f>
        <v>368376.7962647623</v>
      </c>
      <c r="I29" s="9">
        <f>I17-I25</f>
        <v>442517.2739877773</v>
      </c>
      <c r="J29" s="9">
        <f>J17-J25</f>
        <v>552534.9033309456</v>
      </c>
    </row>
    <row r="30" spans="1:10" s="10" customFormat="1" ht="12.75">
      <c r="A30" s="12" t="s">
        <v>7</v>
      </c>
      <c r="B30" s="13">
        <f>B29/B7</f>
        <v>0.08472553699284009</v>
      </c>
      <c r="C30" s="13">
        <f>C29/C7</f>
        <v>0.07554600787683495</v>
      </c>
      <c r="D30" s="13">
        <f>D29/D7</f>
        <v>0.1225566242631089</v>
      </c>
      <c r="E30" s="13">
        <f>E29/E7</f>
        <v>0.1305743845879415</v>
      </c>
      <c r="F30" s="13">
        <f>F29/F7</f>
        <v>0.1428398028395986</v>
      </c>
      <c r="H30" s="13">
        <f>H29/H7</f>
        <v>0.1270264814706077</v>
      </c>
      <c r="I30" s="13">
        <f>I29/I7</f>
        <v>0.1427475077379927</v>
      </c>
      <c r="J30" s="13">
        <f>J29/J7</f>
        <v>0.16251026568557225</v>
      </c>
    </row>
    <row r="31" s="10" customFormat="1" ht="14.25" customHeight="1">
      <c r="A31" s="5" t="s">
        <v>20</v>
      </c>
    </row>
    <row r="32" spans="1:10" s="10" customFormat="1" ht="12.75">
      <c r="A32" s="17" t="s">
        <v>21</v>
      </c>
      <c r="B32" s="10">
        <v>-138000</v>
      </c>
      <c r="C32" s="10">
        <v>-97200</v>
      </c>
      <c r="D32" s="10">
        <v>-145200</v>
      </c>
      <c r="E32" s="10">
        <v>-25200</v>
      </c>
      <c r="F32" s="31">
        <v>-30000</v>
      </c>
      <c r="H32" s="31">
        <v>-30000</v>
      </c>
      <c r="I32" s="31">
        <v>-30000</v>
      </c>
      <c r="J32" s="31">
        <v>-30000</v>
      </c>
    </row>
    <row r="33" spans="1:10" s="10" customFormat="1" ht="12.75">
      <c r="A33" s="17" t="s">
        <v>22</v>
      </c>
      <c r="B33" s="10">
        <v>4172</v>
      </c>
      <c r="C33" s="10">
        <v>0</v>
      </c>
      <c r="D33" s="10">
        <v>175</v>
      </c>
      <c r="E33" s="10">
        <v>0</v>
      </c>
      <c r="F33" s="31">
        <v>0</v>
      </c>
      <c r="H33" s="31">
        <v>0</v>
      </c>
      <c r="I33" s="31">
        <v>0</v>
      </c>
      <c r="J33" s="31">
        <v>0</v>
      </c>
    </row>
    <row r="34" spans="1:10" s="16" customFormat="1" ht="12.75">
      <c r="A34" s="17" t="s">
        <v>23</v>
      </c>
      <c r="B34" s="9">
        <v>-12748</v>
      </c>
      <c r="C34" s="9">
        <v>-17636</v>
      </c>
      <c r="D34" s="9">
        <v>-16999</v>
      </c>
      <c r="E34" s="9">
        <v>-12088</v>
      </c>
      <c r="F34" s="33">
        <v>-7500</v>
      </c>
      <c r="H34" s="33">
        <v>-7500</v>
      </c>
      <c r="I34" s="33">
        <v>-7500</v>
      </c>
      <c r="J34" s="33">
        <v>-7500</v>
      </c>
    </row>
    <row r="35" spans="1:10" s="16" customFormat="1" ht="12.75">
      <c r="A35" s="8" t="s">
        <v>24</v>
      </c>
      <c r="B35" s="18">
        <f>SUM(B32:B34)</f>
        <v>-146576</v>
      </c>
      <c r="C35" s="18">
        <f>SUM(C32:C34)</f>
        <v>-114836</v>
      </c>
      <c r="D35" s="18">
        <f>SUM(D32:D34)</f>
        <v>-162024</v>
      </c>
      <c r="E35" s="18">
        <f>SUM(E32:E34)</f>
        <v>-37288</v>
      </c>
      <c r="F35" s="18">
        <f>SUM(F32:F34)</f>
        <v>-37500</v>
      </c>
      <c r="H35" s="18">
        <f>SUM(H32:H34)</f>
        <v>-37500</v>
      </c>
      <c r="I35" s="18">
        <f>SUM(I32:I34)</f>
        <v>-37500</v>
      </c>
      <c r="J35" s="18">
        <f>SUM(J32:J34)</f>
        <v>-37500</v>
      </c>
    </row>
    <row r="36" s="16" customFormat="1" ht="12.75">
      <c r="A36" s="20"/>
    </row>
    <row r="37" spans="1:10" s="16" customFormat="1" ht="13.5" thickBot="1">
      <c r="A37" s="8" t="s">
        <v>25</v>
      </c>
      <c r="B37" s="21">
        <f>B29+B35</f>
        <v>66424</v>
      </c>
      <c r="C37" s="21">
        <f>C29+C35</f>
        <v>96164</v>
      </c>
      <c r="D37" s="21">
        <f>D29+D35</f>
        <v>232976</v>
      </c>
      <c r="E37" s="21">
        <f>E29+E35</f>
        <v>328712</v>
      </c>
      <c r="F37" s="21">
        <f>F29+F35</f>
        <v>433871.3493706754</v>
      </c>
      <c r="H37" s="21">
        <f>H29+H35</f>
        <v>330876.7962647623</v>
      </c>
      <c r="I37" s="21">
        <f>I29+I35</f>
        <v>405017.2739877773</v>
      </c>
      <c r="J37" s="21">
        <f>J29+J35</f>
        <v>515034.90333094564</v>
      </c>
    </row>
    <row r="38" spans="1:10" s="16" customFormat="1" ht="13.5" thickTop="1">
      <c r="A38" s="12" t="s">
        <v>7</v>
      </c>
      <c r="B38" s="13">
        <f>B37/B7</f>
        <v>0.026421638822593477</v>
      </c>
      <c r="C38" s="13">
        <f>C37/C7</f>
        <v>0.034430361618331545</v>
      </c>
      <c r="D38" s="13">
        <f>D37/D7</f>
        <v>0.07228544834005585</v>
      </c>
      <c r="E38" s="13">
        <f>E37/E7</f>
        <v>0.1172714948269711</v>
      </c>
      <c r="F38" s="13">
        <f>F37/F7</f>
        <v>0.13147616647596225</v>
      </c>
      <c r="H38" s="13">
        <f>H37/H7</f>
        <v>0.11409544698784907</v>
      </c>
      <c r="I38" s="13">
        <f>I37/I7</f>
        <v>0.1306507335444443</v>
      </c>
      <c r="J38" s="13">
        <f>J37/J7</f>
        <v>0.15148085392086635</v>
      </c>
    </row>
    <row r="39" ht="12.75">
      <c r="A39" s="10"/>
    </row>
    <row r="40" spans="1:10" ht="12.75">
      <c r="A40" s="22" t="s">
        <v>26</v>
      </c>
      <c r="B40" s="23">
        <v>0.1</v>
      </c>
      <c r="C40" s="23">
        <v>0.1</v>
      </c>
      <c r="D40" s="23">
        <v>0.1</v>
      </c>
      <c r="E40" s="23">
        <v>0.1</v>
      </c>
      <c r="F40" s="23">
        <v>0.15</v>
      </c>
      <c r="H40" s="23">
        <v>0.15</v>
      </c>
      <c r="I40" s="23">
        <v>0.15</v>
      </c>
      <c r="J40" s="23">
        <v>0.15</v>
      </c>
    </row>
    <row r="41" ht="12.75">
      <c r="A41" s="24"/>
    </row>
    <row r="42" spans="1:10" ht="12.75">
      <c r="A42" s="22" t="s">
        <v>27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H42" s="25">
        <v>0</v>
      </c>
      <c r="I42" s="25">
        <v>0</v>
      </c>
      <c r="J42" s="25">
        <v>0</v>
      </c>
    </row>
    <row r="43" ht="12.75">
      <c r="A43" s="24"/>
    </row>
    <row r="44" spans="1:10" ht="12.75">
      <c r="A44" s="26" t="s">
        <v>28</v>
      </c>
      <c r="B44" s="2">
        <f>B11</f>
        <v>1609000</v>
      </c>
      <c r="C44" s="2">
        <f>C11</f>
        <v>1878000</v>
      </c>
      <c r="D44" s="2">
        <f>D11</f>
        <v>2134000</v>
      </c>
      <c r="E44" s="2">
        <f>E11</f>
        <v>1946000</v>
      </c>
      <c r="F44" s="2">
        <f>F11</f>
        <v>2291190</v>
      </c>
      <c r="H44" s="2">
        <f>H11</f>
        <v>2029999.9999999998</v>
      </c>
      <c r="I44" s="2">
        <f>I11</f>
        <v>2170000</v>
      </c>
      <c r="J44" s="2">
        <f>J11</f>
        <v>2380000</v>
      </c>
    </row>
    <row r="45" spans="1:10" ht="12.75">
      <c r="A45" s="26" t="s">
        <v>29</v>
      </c>
      <c r="B45" s="2">
        <f>+B14+B22</f>
        <v>830000</v>
      </c>
      <c r="C45" s="2">
        <f>+C14+C22</f>
        <v>1026000</v>
      </c>
      <c r="D45" s="2">
        <f>+D14+D22</f>
        <v>961000</v>
      </c>
      <c r="E45" s="2">
        <f>+E14+E22</f>
        <v>877000</v>
      </c>
      <c r="F45" s="2">
        <f>+F14+F22</f>
        <v>1057838.028169014</v>
      </c>
      <c r="H45" s="2">
        <f>+H14+H22</f>
        <v>921176.4705882352</v>
      </c>
      <c r="I45" s="2">
        <f>+I14+I22</f>
        <v>963058.748403576</v>
      </c>
      <c r="J45" s="2">
        <f>+J14+J22</f>
        <v>1026876.404494382</v>
      </c>
    </row>
    <row r="46" spans="1:10" ht="12.75">
      <c r="A46" s="26" t="s">
        <v>30</v>
      </c>
      <c r="B46" s="2">
        <f>B42+B45</f>
        <v>830000</v>
      </c>
      <c r="C46" s="2">
        <f>C42+C45</f>
        <v>1026000</v>
      </c>
      <c r="D46" s="2">
        <f>D42+D45</f>
        <v>961000</v>
      </c>
      <c r="E46" s="2">
        <f>E42+E45</f>
        <v>877000</v>
      </c>
      <c r="F46" s="2">
        <f>F42+F45</f>
        <v>1057838.028169014</v>
      </c>
      <c r="H46" s="2">
        <f>H42+H45</f>
        <v>921176.4705882352</v>
      </c>
      <c r="I46" s="2">
        <f>I42+I45</f>
        <v>963058.748403576</v>
      </c>
      <c r="J46" s="2">
        <f>J42+J45</f>
        <v>1026876.404494382</v>
      </c>
    </row>
    <row r="47" ht="12.75">
      <c r="A47"/>
    </row>
    <row r="48" spans="1:10" ht="12.75">
      <c r="A48" s="26" t="s">
        <v>31</v>
      </c>
      <c r="B48" s="2">
        <f>((1-B40)*B7)-B9-B20-B21-B23-B24+B35</f>
        <v>645024</v>
      </c>
      <c r="C48" s="2">
        <f>((1-C40)*C7)-C9-C20-C21-C23-C24+C35</f>
        <v>842864</v>
      </c>
      <c r="D48" s="2">
        <f>((1-D40)*D7)-D9-D20-D21-D23-D24+D35</f>
        <v>871676</v>
      </c>
      <c r="E48" s="2">
        <f>((1-E40)*E7)-E9-E20-E21-E23-E24+E35</f>
        <v>925412</v>
      </c>
      <c r="F48" s="2">
        <f>((1-F40)*F7)-F9-F20-F21-F23-F24+F35</f>
        <v>996709.3775396894</v>
      </c>
      <c r="H48" s="2">
        <f>((1-H40)*H7)-H9-H20-H21-H23-H24+H35</f>
        <v>817053.2668529975</v>
      </c>
      <c r="I48" s="2">
        <f>((1-I40)*I7)-I9-I20-I21-I23-I24+I35</f>
        <v>903076.0223913533</v>
      </c>
      <c r="J48" s="2">
        <f>((1-J40)*J7)-J9-J20-J21-J23-J24+J35</f>
        <v>1031911.3078253276</v>
      </c>
    </row>
    <row r="49" spans="1:10" ht="12.75">
      <c r="A49" s="26" t="s">
        <v>32</v>
      </c>
      <c r="B49" s="2">
        <f>B48-B46</f>
        <v>-184976</v>
      </c>
      <c r="C49" s="2">
        <f>C48-C46</f>
        <v>-183136</v>
      </c>
      <c r="D49" s="2">
        <f>D48-D46</f>
        <v>-89324</v>
      </c>
      <c r="E49" s="2">
        <f>E48-E46</f>
        <v>48412</v>
      </c>
      <c r="F49" s="2">
        <f>F48-F46</f>
        <v>-61128.650629324606</v>
      </c>
      <c r="H49" s="2">
        <f>H48-H46</f>
        <v>-104123.20373523771</v>
      </c>
      <c r="I49" s="2">
        <f>I48-I46</f>
        <v>-59982.7260122227</v>
      </c>
      <c r="J49" s="2">
        <f>J48-J46</f>
        <v>5034.903330945643</v>
      </c>
    </row>
    <row r="50" ht="12.75">
      <c r="A50"/>
    </row>
    <row r="51" spans="1:10" ht="12.75">
      <c r="A51" s="26" t="s">
        <v>33</v>
      </c>
      <c r="B51" s="2">
        <f>B44/B45</f>
        <v>1.9385542168674699</v>
      </c>
      <c r="C51" s="2">
        <f>C44/C45</f>
        <v>1.8304093567251463</v>
      </c>
      <c r="D51" s="2">
        <f>D44/D45</f>
        <v>2.2206035379812694</v>
      </c>
      <c r="E51" s="2">
        <f>E44/E45</f>
        <v>2.218928164196123</v>
      </c>
      <c r="F51" s="2">
        <f>F44/F45</f>
        <v>2.1659175970122426</v>
      </c>
      <c r="H51" s="2">
        <f>H44/H45</f>
        <v>2.2037037037037037</v>
      </c>
      <c r="I51" s="2">
        <f>I44/I45</f>
        <v>2.2532374100719426</v>
      </c>
      <c r="J51" s="2">
        <f>J44/J45</f>
        <v>2.3177083333333335</v>
      </c>
    </row>
    <row r="52" spans="1:10" ht="12.75">
      <c r="A52" s="26" t="s">
        <v>34</v>
      </c>
      <c r="B52" s="2">
        <f>B44/B46</f>
        <v>1.9385542168674699</v>
      </c>
      <c r="C52" s="2">
        <f>C44/C46</f>
        <v>1.8304093567251463</v>
      </c>
      <c r="D52" s="2">
        <f>D44/D46</f>
        <v>2.2206035379812694</v>
      </c>
      <c r="E52" s="2">
        <f>E44/E46</f>
        <v>2.218928164196123</v>
      </c>
      <c r="F52" s="2">
        <f>F44/F46</f>
        <v>2.1659175970122426</v>
      </c>
      <c r="H52" s="2">
        <f>H44/H46</f>
        <v>2.2037037037037037</v>
      </c>
      <c r="I52" s="2">
        <f>I44/I46</f>
        <v>2.2532374100719426</v>
      </c>
      <c r="J52" s="2">
        <f>J44/J46</f>
        <v>2.3177083333333335</v>
      </c>
    </row>
    <row r="55" spans="1:10" ht="12.75">
      <c r="A55" s="27" t="s">
        <v>35</v>
      </c>
      <c r="B55" s="28">
        <f>B21/B7</f>
        <v>0.022673031026252982</v>
      </c>
      <c r="C55" s="28">
        <f>C21/C7</f>
        <v>0.026136770497672754</v>
      </c>
      <c r="D55" s="28">
        <f>D21/D7</f>
        <v>0.022339435308718587</v>
      </c>
      <c r="E55" s="28">
        <f>E21/E7</f>
        <v>0.024616482340349626</v>
      </c>
      <c r="F55" s="32">
        <v>0.03</v>
      </c>
      <c r="H55" s="32">
        <v>0.03</v>
      </c>
      <c r="I55" s="32">
        <v>0.03</v>
      </c>
      <c r="J55" s="32">
        <v>0.03</v>
      </c>
    </row>
    <row r="56" spans="1:10" ht="12.75">
      <c r="A56" s="27" t="s">
        <v>36</v>
      </c>
      <c r="B56" s="28">
        <f>B23/(B22+B14)</f>
        <v>0.2397590361445783</v>
      </c>
      <c r="C56" s="28">
        <f>C23/(C22+C14)</f>
        <v>0.19785575048732942</v>
      </c>
      <c r="D56" s="28">
        <f>D23/(D22+D14)</f>
        <v>0.20395421436004163</v>
      </c>
      <c r="E56" s="28">
        <f>E23/(E22+E14)</f>
        <v>0.2006841505131129</v>
      </c>
      <c r="F56" s="32">
        <v>0.2</v>
      </c>
      <c r="H56" s="32">
        <v>0.2</v>
      </c>
      <c r="I56" s="32">
        <v>0.2</v>
      </c>
      <c r="J56" s="32">
        <v>0.2</v>
      </c>
    </row>
    <row r="57" spans="1:10" ht="12.75">
      <c r="A57" s="27" t="s">
        <v>37</v>
      </c>
      <c r="B57" s="28">
        <f>B24/B7</f>
        <v>0.038583929992044554</v>
      </c>
      <c r="C57" s="28">
        <f>C24/C7</f>
        <v>0.01861797350519155</v>
      </c>
      <c r="D57" s="28">
        <f>D24/D7</f>
        <v>0.04219671113869066</v>
      </c>
      <c r="E57" s="28">
        <f>E24/E7</f>
        <v>0.04816268283981449</v>
      </c>
      <c r="F57" s="32">
        <f>F24/F7</f>
        <v>0.048003944492881166</v>
      </c>
      <c r="H57" s="32">
        <f>H24/H7</f>
        <v>0.04800394449288116</v>
      </c>
      <c r="I57" s="32">
        <f>I24/I7</f>
        <v>0.04800394449288116</v>
      </c>
      <c r="J57" s="32">
        <f>J24/J7</f>
        <v>0.04800394449288116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CRBCPA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Crabtree</dc:creator>
  <cp:keywords/>
  <dc:description/>
  <cp:lastModifiedBy>Jennifer Sutton</cp:lastModifiedBy>
  <dcterms:created xsi:type="dcterms:W3CDTF">2012-01-19T16:19:13Z</dcterms:created>
  <dcterms:modified xsi:type="dcterms:W3CDTF">2012-12-06T20:07:18Z</dcterms:modified>
  <cp:category/>
  <cp:version/>
  <cp:contentType/>
  <cp:contentStatus/>
</cp:coreProperties>
</file>